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Перкова ИВ\смета\смета 2025 ПРОЕКТ\"/>
    </mc:Choice>
  </mc:AlternateContent>
  <xr:revisionPtr revIDLastSave="0" documentId="13_ncr:1_{4C8175BF-7B27-4198-B010-9997DE54BB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3" i="1" l="1"/>
  <c r="C100" i="1"/>
  <c r="C93" i="1"/>
  <c r="D86" i="1"/>
  <c r="C86" i="1"/>
  <c r="C81" i="1"/>
  <c r="C76" i="1" s="1"/>
  <c r="D76" i="1"/>
  <c r="D72" i="1"/>
  <c r="C72" i="1"/>
  <c r="D67" i="1"/>
  <c r="C67" i="1"/>
  <c r="D62" i="1"/>
  <c r="C62" i="1"/>
  <c r="C60" i="1"/>
  <c r="D58" i="1"/>
  <c r="D52" i="1"/>
  <c r="C52" i="1"/>
  <c r="D49" i="1"/>
  <c r="C49" i="1"/>
  <c r="D41" i="1"/>
  <c r="D43" i="1" s="1"/>
  <c r="C41" i="1"/>
  <c r="C42" i="1" s="1"/>
  <c r="C29" i="1"/>
  <c r="C28" i="1"/>
  <c r="C27" i="1"/>
  <c r="C14" i="1"/>
  <c r="C11" i="1" s="1"/>
  <c r="D89" i="1" l="1"/>
  <c r="D90" i="1" s="1"/>
  <c r="C43" i="1"/>
  <c r="C58" i="1"/>
  <c r="C24" i="1" l="1"/>
  <c r="C89" i="1"/>
  <c r="C90" i="1" l="1"/>
  <c r="C25" i="1"/>
  <c r="C26" i="1" s="1"/>
  <c r="C30" i="1" s="1"/>
  <c r="C10" i="1" l="1"/>
  <c r="C20" i="1" s="1"/>
  <c r="C106" i="1"/>
  <c r="C107" i="1" l="1"/>
</calcChain>
</file>

<file path=xl/sharedStrings.xml><?xml version="1.0" encoding="utf-8"?>
<sst xmlns="http://schemas.openxmlformats.org/spreadsheetml/2006/main" count="140" uniqueCount="134">
  <si>
    <t>ПРОЕКТ</t>
  </si>
  <si>
    <t xml:space="preserve"> ПРИХОДНО-РАСХОДНОЙ  СМЕТЫ</t>
  </si>
  <si>
    <t>СНТ СН  "Мичуринец -2"</t>
  </si>
  <si>
    <t>на 2025 г.</t>
  </si>
  <si>
    <t>площадь участков на 01.06.2024   - 5900,5749 м2</t>
  </si>
  <si>
    <t>I.</t>
  </si>
  <si>
    <t xml:space="preserve">Доходы </t>
  </si>
  <si>
    <t>№ п/п</t>
  </si>
  <si>
    <t>смета 2025г. сумма, руб.коп.</t>
  </si>
  <si>
    <t>Остаток целевых средств на начало периода</t>
  </si>
  <si>
    <t>Членские взносы  2025 год</t>
  </si>
  <si>
    <t>Доходы от коммерческой деятельности</t>
  </si>
  <si>
    <t xml:space="preserve">в т.ч. </t>
  </si>
  <si>
    <t xml:space="preserve"> - аренда помещений</t>
  </si>
  <si>
    <t xml:space="preserve"> - ретранслятор</t>
  </si>
  <si>
    <t xml:space="preserve"> - электроэнергия </t>
  </si>
  <si>
    <t xml:space="preserve"> - возмещение расходов по эл.эн. (25%)</t>
  </si>
  <si>
    <t xml:space="preserve"> - прочие</t>
  </si>
  <si>
    <t>Прочие доходы (внереализационные сч.91)</t>
  </si>
  <si>
    <t>Итого доходы за 2025 год</t>
  </si>
  <si>
    <t>II.</t>
  </si>
  <si>
    <t>Расходы на 2025год :</t>
  </si>
  <si>
    <t>Расходы за счет членских взносов:</t>
  </si>
  <si>
    <t xml:space="preserve"> Оплата труда и страховые взносы (Приложение №1)</t>
  </si>
  <si>
    <t xml:space="preserve"> Расходы на содержание общего имущества, налоги и иные платежи (приложение № 2)</t>
  </si>
  <si>
    <t>Всего расходы за счет членских взносов</t>
  </si>
  <si>
    <t>Расходы за счет доходов, полученных от коммерческой деятельности в 2025г</t>
  </si>
  <si>
    <t>Прочие (внереализационные) расходы</t>
  </si>
  <si>
    <t>Расходы за счет неиспользованных средств за прошлые периоды</t>
  </si>
  <si>
    <t>ВСЕГО расходы</t>
  </si>
  <si>
    <t>1.</t>
  </si>
  <si>
    <t>Расшифровка расходов  за счет членских взносов по статьям :</t>
  </si>
  <si>
    <t>Оплата труда и страховые взносы</t>
  </si>
  <si>
    <t>Приложение №  1</t>
  </si>
  <si>
    <t>должность</t>
  </si>
  <si>
    <t>взнос на 1 сотку, руб,коп.</t>
  </si>
  <si>
    <t>Председатель товарищества</t>
  </si>
  <si>
    <t>Бухгалтер</t>
  </si>
  <si>
    <t>Разнорабочий</t>
  </si>
  <si>
    <t>Уборщик служебных помещений  (0,3ст)</t>
  </si>
  <si>
    <t>Замещение председателя товарищества на время отпуска</t>
  </si>
  <si>
    <t xml:space="preserve">Итого заработная плата </t>
  </si>
  <si>
    <t>ЕСН - 30%, взносы от несчастных случаев - 0,2%</t>
  </si>
  <si>
    <t>Всего оплата труда и страховые взносы</t>
  </si>
  <si>
    <t>2.</t>
  </si>
  <si>
    <t>Расходы на содержание общего имущества, налоги и иные платежи</t>
  </si>
  <si>
    <t>Приложение № 2</t>
  </si>
  <si>
    <t>наименование статей сметы</t>
  </si>
  <si>
    <t>Противопожарная безопасность</t>
  </si>
  <si>
    <t>Содержание дорог всего, в т.ч.</t>
  </si>
  <si>
    <t xml:space="preserve"> 2.1</t>
  </si>
  <si>
    <t xml:space="preserve"> - Очистка дорог в зимний период</t>
  </si>
  <si>
    <t xml:space="preserve"> 2.2</t>
  </si>
  <si>
    <t xml:space="preserve"> - Ремонт дорог</t>
  </si>
  <si>
    <t>Затраты на энергоосвещение мест общего пользования всего, в т.ч.</t>
  </si>
  <si>
    <t xml:space="preserve"> 3.1</t>
  </si>
  <si>
    <t xml:space="preserve"> - Услуги электрика, подрядчика</t>
  </si>
  <si>
    <t xml:space="preserve"> 3.2</t>
  </si>
  <si>
    <t xml:space="preserve"> - Электроэнергия ( офис, дома сторожей, шлагбаумы)</t>
  </si>
  <si>
    <t xml:space="preserve"> 3.3</t>
  </si>
  <si>
    <t xml:space="preserve"> - Электроэнергия для насосной станции</t>
  </si>
  <si>
    <t xml:space="preserve"> 3.4</t>
  </si>
  <si>
    <t xml:space="preserve"> - Электроэнергия для освещения улиц</t>
  </si>
  <si>
    <t xml:space="preserve"> 3.5</t>
  </si>
  <si>
    <t xml:space="preserve"> - Материалы для ремонта</t>
  </si>
  <si>
    <t>Содержание водополивной системы всего, в т.ч.</t>
  </si>
  <si>
    <t>4.1</t>
  </si>
  <si>
    <t xml:space="preserve"> - Техобслуживание насосной станции</t>
  </si>
  <si>
    <t>4.2</t>
  </si>
  <si>
    <t xml:space="preserve"> - Техническое обслуживание шкафа автоматики</t>
  </si>
  <si>
    <t>4.3</t>
  </si>
  <si>
    <t xml:space="preserve"> - Машинист насосной станции 6 мес</t>
  </si>
  <si>
    <t>Содержание и ремонт общего имущества всего, в т.ч.</t>
  </si>
  <si>
    <t xml:space="preserve"> 5.1</t>
  </si>
  <si>
    <t xml:space="preserve"> - Газ природный</t>
  </si>
  <si>
    <t xml:space="preserve"> 5.2</t>
  </si>
  <si>
    <t xml:space="preserve"> - Обслуживание газового оборудования</t>
  </si>
  <si>
    <t xml:space="preserve"> 5.3</t>
  </si>
  <si>
    <t xml:space="preserve"> - Содержание территории</t>
  </si>
  <si>
    <t>5.4</t>
  </si>
  <si>
    <t xml:space="preserve"> - Содержание мусорной площадки</t>
  </si>
  <si>
    <t>Сопровождение компьютеров, оргтехники и программного обеспечения всего, в т.ч.</t>
  </si>
  <si>
    <t xml:space="preserve"> 6.1</t>
  </si>
  <si>
    <t xml:space="preserve"> - Электронная отчетность СБИС</t>
  </si>
  <si>
    <t xml:space="preserve"> 6.2</t>
  </si>
  <si>
    <t xml:space="preserve"> - Сопровождение программы 1С Садовод</t>
  </si>
  <si>
    <t xml:space="preserve"> 6.3</t>
  </si>
  <si>
    <t xml:space="preserve"> - Техобслуживание и текущий ремонт оргтехники</t>
  </si>
  <si>
    <t xml:space="preserve"> 6.4</t>
  </si>
  <si>
    <t xml:space="preserve"> - Продление лицензии  (антивирусная программа) 1 год </t>
  </si>
  <si>
    <t>Охрана всего, в т.ч.</t>
  </si>
  <si>
    <t xml:space="preserve"> 7.1</t>
  </si>
  <si>
    <t xml:space="preserve"> - Тревожная кнопка</t>
  </si>
  <si>
    <t xml:space="preserve"> 7.2</t>
  </si>
  <si>
    <t xml:space="preserve"> - Содержание системы видеонаблюдения</t>
  </si>
  <si>
    <t xml:space="preserve"> 7.3</t>
  </si>
  <si>
    <t xml:space="preserve"> - Содержание шлагбаума и ворот</t>
  </si>
  <si>
    <t>Административные расходы всего, в т.ч.</t>
  </si>
  <si>
    <t xml:space="preserve"> 9.1</t>
  </si>
  <si>
    <t xml:space="preserve"> - Канцелярские, почтовые, хозяйственные расходы </t>
  </si>
  <si>
    <t xml:space="preserve"> 9.2</t>
  </si>
  <si>
    <t xml:space="preserve"> - Услуги связи</t>
  </si>
  <si>
    <t xml:space="preserve"> 9.5</t>
  </si>
  <si>
    <t xml:space="preserve"> - Ремонт инструмента , инвентаря</t>
  </si>
  <si>
    <t xml:space="preserve"> 9.6</t>
  </si>
  <si>
    <t xml:space="preserve"> - Расходные материалы</t>
  </si>
  <si>
    <t xml:space="preserve"> 9.7</t>
  </si>
  <si>
    <t xml:space="preserve"> - Услуги банка</t>
  </si>
  <si>
    <t xml:space="preserve"> 9.8</t>
  </si>
  <si>
    <t xml:space="preserve"> - ТКО</t>
  </si>
  <si>
    <t xml:space="preserve"> 9.9</t>
  </si>
  <si>
    <t xml:space="preserve"> - Содержание сайта Мичуринец-2.рф</t>
  </si>
  <si>
    <t>Расходы на проведение собрания</t>
  </si>
  <si>
    <t xml:space="preserve"> Юридические услуги</t>
  </si>
  <si>
    <t>Налоги всего, в т.ч.</t>
  </si>
  <si>
    <t>14.1</t>
  </si>
  <si>
    <t xml:space="preserve"> - УСН</t>
  </si>
  <si>
    <t>14.2</t>
  </si>
  <si>
    <t xml:space="preserve"> - Земельный налог</t>
  </si>
  <si>
    <t>ВСЕГО РАСХОДЫ на содержание общего имущества, налоги и иные платежи</t>
  </si>
  <si>
    <t>ВСЕГО расходов = Оплата труда (приложение 1)  + расходы на содержание общего имуществ, налоги и иные платежи (приложение 2) + Резерв</t>
  </si>
  <si>
    <t>III</t>
  </si>
  <si>
    <t xml:space="preserve">   -Электроэнергия (магазин)</t>
  </si>
  <si>
    <t xml:space="preserve"> - Вознаграждение членам ревизионной комиссии</t>
  </si>
  <si>
    <t xml:space="preserve"> - Вознаграждение членам правления</t>
  </si>
  <si>
    <t xml:space="preserve"> - Компенсация за использование личного транспорта в служебных целях</t>
  </si>
  <si>
    <t xml:space="preserve"> - Компенсация расходов по сотовой связи</t>
  </si>
  <si>
    <t>IV</t>
  </si>
  <si>
    <t>Прочие расходы (внереализационные сч.91)</t>
  </si>
  <si>
    <t xml:space="preserve"> - Госпошлина и плата за предоставление сведений из ЕГРН.</t>
  </si>
  <si>
    <t>V</t>
  </si>
  <si>
    <t>ВСЕГО расходов в 2025 г</t>
  </si>
  <si>
    <t>Остаток целевых средств на конец периода</t>
  </si>
  <si>
    <t>Расходы за счет доходов  от коммерческой деятельности в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</si>
</sst>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6" formatCode="[$-419]dd\.mmm"/>
  </numFmts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66"/>
      <name val="Times New Roman"/>
      <family val="1"/>
      <charset val="204"/>
    </font>
    <font>
      <sz val="8"/>
      <name val="Arial"/>
      <family val="2"/>
    </font>
    <font>
      <b/>
      <sz val="11"/>
      <color indexed="6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5" xfId="0" applyFont="1" applyBorder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164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left" wrapText="1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1" fillId="0" borderId="1" xfId="0" applyNumberFormat="1" applyFont="1" applyBorder="1"/>
    <xf numFmtId="164" fontId="15" fillId="2" borderId="1" xfId="1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/>
    </xf>
    <xf numFmtId="0" fontId="1" fillId="0" borderId="1" xfId="2" applyFont="1" applyBorder="1" applyAlignment="1">
      <alignment wrapText="1"/>
    </xf>
  </cellXfs>
  <cellStyles count="3">
    <cellStyle name="Обычный" xfId="0" builtinId="0"/>
    <cellStyle name="Обычный_2022 свод" xfId="2" xr:uid="{15E29DE0-B495-4610-99E1-FE96F7171174}"/>
    <cellStyle name="Обычный_Sheet1" xfId="1" xr:uid="{81ADC6F2-49E7-477D-96E1-F98A7641C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7"/>
  <sheetViews>
    <sheetView tabSelected="1" topLeftCell="A76" workbookViewId="0">
      <selection activeCell="C95" sqref="C95"/>
    </sheetView>
  </sheetViews>
  <sheetFormatPr defaultColWidth="8" defaultRowHeight="15" x14ac:dyDescent="0.25"/>
  <cols>
    <col min="1" max="1" width="6" style="1" customWidth="1"/>
    <col min="2" max="2" width="43.85546875" style="4" customWidth="1"/>
    <col min="3" max="3" width="14.7109375" style="8" customWidth="1"/>
    <col min="4" max="4" width="14.7109375" style="9" customWidth="1"/>
    <col min="5" max="5" width="12.7109375" style="3" customWidth="1"/>
    <col min="6" max="16341" width="8" style="3"/>
    <col min="16342" max="16342" width="11.42578125" style="3" bestFit="1" customWidth="1"/>
    <col min="16343" max="16384" width="8" style="3"/>
  </cols>
  <sheetData>
    <row r="1" spans="1:4" ht="14.25" customHeight="1" x14ac:dyDescent="0.25">
      <c r="B1" s="2" t="s">
        <v>0</v>
      </c>
      <c r="C1" s="2"/>
      <c r="D1" s="2"/>
    </row>
    <row r="2" spans="1:4" x14ac:dyDescent="0.25">
      <c r="B2" s="2" t="s">
        <v>1</v>
      </c>
      <c r="C2" s="2"/>
      <c r="D2" s="2"/>
    </row>
    <row r="3" spans="1:4" x14ac:dyDescent="0.25">
      <c r="B3" s="2" t="s">
        <v>2</v>
      </c>
      <c r="C3" s="2"/>
      <c r="D3" s="2"/>
    </row>
    <row r="4" spans="1:4" x14ac:dyDescent="0.25">
      <c r="B4" s="2" t="s">
        <v>3</v>
      </c>
      <c r="C4" s="2"/>
      <c r="D4" s="2"/>
    </row>
    <row r="5" spans="1:4" ht="6.75" customHeight="1" x14ac:dyDescent="0.25">
      <c r="C5" s="5"/>
      <c r="D5" s="5"/>
    </row>
    <row r="6" spans="1:4" ht="24" customHeight="1" x14ac:dyDescent="0.25">
      <c r="A6" s="6"/>
      <c r="B6" s="7" t="s">
        <v>4</v>
      </c>
    </row>
    <row r="7" spans="1:4" x14ac:dyDescent="0.25">
      <c r="A7" s="10" t="s">
        <v>5</v>
      </c>
      <c r="B7" s="11" t="s">
        <v>6</v>
      </c>
    </row>
    <row r="8" spans="1:4" s="16" customFormat="1" ht="27.75" customHeight="1" x14ac:dyDescent="0.25">
      <c r="A8" s="12" t="s">
        <v>7</v>
      </c>
      <c r="B8" s="13"/>
      <c r="C8" s="14" t="s">
        <v>8</v>
      </c>
      <c r="D8" s="15"/>
    </row>
    <row r="9" spans="1:4" x14ac:dyDescent="0.25">
      <c r="A9" s="17">
        <v>1</v>
      </c>
      <c r="B9" s="18" t="s">
        <v>9</v>
      </c>
      <c r="C9" s="19">
        <v>632750.42000000004</v>
      </c>
      <c r="D9" s="20"/>
    </row>
    <row r="10" spans="1:4" x14ac:dyDescent="0.25">
      <c r="A10" s="17">
        <v>2</v>
      </c>
      <c r="B10" s="21" t="s">
        <v>10</v>
      </c>
      <c r="C10" s="22">
        <f>C90</f>
        <v>6091222.4630300002</v>
      </c>
      <c r="D10" s="15"/>
    </row>
    <row r="11" spans="1:4" s="25" customFormat="1" x14ac:dyDescent="0.25">
      <c r="A11" s="17">
        <v>3</v>
      </c>
      <c r="B11" s="21" t="s">
        <v>11</v>
      </c>
      <c r="C11" s="23">
        <f>SUM(C13:C16)</f>
        <v>778850</v>
      </c>
      <c r="D11" s="24"/>
    </row>
    <row r="12" spans="1:4" s="25" customFormat="1" ht="18" customHeight="1" x14ac:dyDescent="0.25">
      <c r="A12" s="17"/>
      <c r="B12" s="26" t="s">
        <v>12</v>
      </c>
      <c r="C12" s="23"/>
      <c r="D12" s="24"/>
    </row>
    <row r="13" spans="1:4" s="25" customFormat="1" x14ac:dyDescent="0.25">
      <c r="A13" s="17"/>
      <c r="B13" s="27" t="s">
        <v>13</v>
      </c>
      <c r="C13" s="23">
        <v>181000</v>
      </c>
      <c r="D13" s="24"/>
    </row>
    <row r="14" spans="1:4" s="25" customFormat="1" x14ac:dyDescent="0.25">
      <c r="A14" s="17"/>
      <c r="B14" s="27" t="s">
        <v>14</v>
      </c>
      <c r="C14" s="23">
        <f>267600+204000</f>
        <v>471600</v>
      </c>
      <c r="D14" s="24"/>
    </row>
    <row r="15" spans="1:4" s="25" customFormat="1" x14ac:dyDescent="0.25">
      <c r="A15" s="17"/>
      <c r="B15" s="27" t="s">
        <v>15</v>
      </c>
      <c r="C15" s="23">
        <v>101000</v>
      </c>
      <c r="D15" s="24"/>
    </row>
    <row r="16" spans="1:4" s="25" customFormat="1" x14ac:dyDescent="0.25">
      <c r="A16" s="17"/>
      <c r="B16" s="27" t="s">
        <v>16</v>
      </c>
      <c r="C16" s="23">
        <v>25250</v>
      </c>
      <c r="D16" s="24"/>
    </row>
    <row r="17" spans="1:4" s="25" customFormat="1" x14ac:dyDescent="0.25">
      <c r="A17" s="17"/>
      <c r="B17" s="27" t="s">
        <v>17</v>
      </c>
      <c r="C17" s="23"/>
      <c r="D17" s="24"/>
    </row>
    <row r="18" spans="1:4" s="25" customFormat="1" ht="29.25" x14ac:dyDescent="0.25">
      <c r="A18" s="17">
        <v>4</v>
      </c>
      <c r="B18" s="28" t="s">
        <v>18</v>
      </c>
      <c r="C18" s="23">
        <v>30000</v>
      </c>
      <c r="D18" s="24"/>
    </row>
    <row r="19" spans="1:4" s="25" customFormat="1" x14ac:dyDescent="0.25">
      <c r="A19" s="17"/>
      <c r="B19" s="29" t="s">
        <v>17</v>
      </c>
      <c r="C19" s="23">
        <v>30000</v>
      </c>
      <c r="D19" s="24"/>
    </row>
    <row r="20" spans="1:4" s="25" customFormat="1" x14ac:dyDescent="0.25">
      <c r="A20" s="17"/>
      <c r="B20" s="30" t="s">
        <v>19</v>
      </c>
      <c r="C20" s="31">
        <f>C9+C10+C11+C18</f>
        <v>7532822.8830300001</v>
      </c>
      <c r="D20" s="32"/>
    </row>
    <row r="21" spans="1:4" s="25" customFormat="1" x14ac:dyDescent="0.25">
      <c r="A21" s="6"/>
      <c r="B21" s="33"/>
      <c r="C21" s="34"/>
    </row>
    <row r="22" spans="1:4" s="25" customFormat="1" x14ac:dyDescent="0.25">
      <c r="A22" s="10" t="s">
        <v>20</v>
      </c>
      <c r="B22" s="11" t="s">
        <v>21</v>
      </c>
      <c r="C22" s="34"/>
    </row>
    <row r="23" spans="1:4" s="25" customFormat="1" x14ac:dyDescent="0.25">
      <c r="A23" s="17"/>
      <c r="B23" s="35" t="s">
        <v>22</v>
      </c>
      <c r="C23" s="34"/>
    </row>
    <row r="24" spans="1:4" s="25" customFormat="1" ht="30" x14ac:dyDescent="0.25">
      <c r="A24" s="17">
        <v>1</v>
      </c>
      <c r="B24" s="36" t="s">
        <v>23</v>
      </c>
      <c r="C24" s="37">
        <f>C43</f>
        <v>1618398.0630300001</v>
      </c>
      <c r="D24" s="38"/>
    </row>
    <row r="25" spans="1:4" s="25" customFormat="1" ht="30" x14ac:dyDescent="0.25">
      <c r="A25" s="17">
        <v>2</v>
      </c>
      <c r="B25" s="36" t="s">
        <v>24</v>
      </c>
      <c r="C25" s="37">
        <f>C89</f>
        <v>4472824.4000000004</v>
      </c>
      <c r="D25" s="38"/>
    </row>
    <row r="26" spans="1:4" s="25" customFormat="1" x14ac:dyDescent="0.25">
      <c r="A26" s="17"/>
      <c r="B26" s="39" t="s">
        <v>25</v>
      </c>
      <c r="C26" s="40">
        <f>SUM(C24:C25)</f>
        <v>6091222.4630300002</v>
      </c>
      <c r="D26" s="41"/>
    </row>
    <row r="27" spans="1:4" s="25" customFormat="1" ht="30" x14ac:dyDescent="0.25">
      <c r="A27" s="17">
        <v>4</v>
      </c>
      <c r="B27" s="36" t="s">
        <v>26</v>
      </c>
      <c r="C27" s="37">
        <f>C93</f>
        <v>253000</v>
      </c>
      <c r="D27" s="38"/>
    </row>
    <row r="28" spans="1:4" s="25" customFormat="1" x14ac:dyDescent="0.25">
      <c r="A28" s="17">
        <v>5</v>
      </c>
      <c r="B28" s="36" t="s">
        <v>27</v>
      </c>
      <c r="C28" s="37">
        <f>C100</f>
        <v>3000</v>
      </c>
      <c r="D28" s="38"/>
    </row>
    <row r="29" spans="1:4" s="25" customFormat="1" ht="30" x14ac:dyDescent="0.25">
      <c r="A29" s="42">
        <v>6</v>
      </c>
      <c r="B29" s="43" t="s">
        <v>28</v>
      </c>
      <c r="C29" s="37">
        <f>C103</f>
        <v>550000</v>
      </c>
      <c r="D29" s="38"/>
    </row>
    <row r="30" spans="1:4" s="25" customFormat="1" x14ac:dyDescent="0.25">
      <c r="A30" s="17"/>
      <c r="B30" s="21" t="s">
        <v>29</v>
      </c>
      <c r="C30" s="40">
        <f>C26+C27+C28+C29</f>
        <v>6897222.4630300002</v>
      </c>
      <c r="D30" s="41"/>
    </row>
    <row r="31" spans="1:4" s="25" customFormat="1" ht="12.75" customHeight="1" x14ac:dyDescent="0.25">
      <c r="A31" s="6"/>
      <c r="B31" s="44"/>
      <c r="C31" s="41"/>
      <c r="D31" s="41"/>
    </row>
    <row r="32" spans="1:4" s="33" customFormat="1" ht="13.5" customHeight="1" x14ac:dyDescent="0.2">
      <c r="A32" s="45" t="s">
        <v>30</v>
      </c>
      <c r="B32" s="46" t="s">
        <v>31</v>
      </c>
      <c r="C32" s="46"/>
      <c r="D32" s="46"/>
    </row>
    <row r="33" spans="1:4" ht="11.25" customHeight="1" x14ac:dyDescent="0.25">
      <c r="A33" s="6"/>
      <c r="B33" s="47"/>
      <c r="C33" s="15"/>
      <c r="D33" s="15"/>
    </row>
    <row r="34" spans="1:4" s="33" customFormat="1" x14ac:dyDescent="0.25">
      <c r="A34" s="45">
        <v>1</v>
      </c>
      <c r="B34" s="48" t="s">
        <v>32</v>
      </c>
      <c r="C34" s="49" t="s">
        <v>33</v>
      </c>
      <c r="D34" s="49"/>
    </row>
    <row r="35" spans="1:4" s="53" customFormat="1" ht="25.5" x14ac:dyDescent="0.2">
      <c r="A35" s="50"/>
      <c r="B35" s="51" t="s">
        <v>34</v>
      </c>
      <c r="C35" s="14" t="s">
        <v>8</v>
      </c>
      <c r="D35" s="52" t="s">
        <v>35</v>
      </c>
    </row>
    <row r="36" spans="1:4" s="33" customFormat="1" ht="17.25" customHeight="1" x14ac:dyDescent="0.25">
      <c r="A36" s="45"/>
      <c r="B36" s="29" t="s">
        <v>36</v>
      </c>
      <c r="C36" s="54">
        <v>498032.42</v>
      </c>
      <c r="D36" s="54">
        <v>84.4</v>
      </c>
    </row>
    <row r="37" spans="1:4" s="33" customFormat="1" ht="17.25" customHeight="1" x14ac:dyDescent="0.25">
      <c r="A37" s="45"/>
      <c r="B37" s="29" t="s">
        <v>37</v>
      </c>
      <c r="C37" s="54">
        <v>454250</v>
      </c>
      <c r="D37" s="54">
        <v>76.98</v>
      </c>
    </row>
    <row r="38" spans="1:4" s="33" customFormat="1" ht="17.25" customHeight="1" x14ac:dyDescent="0.25">
      <c r="A38" s="45"/>
      <c r="B38" s="29" t="s">
        <v>38</v>
      </c>
      <c r="C38" s="54">
        <v>172600.8</v>
      </c>
      <c r="D38" s="54">
        <v>29.26</v>
      </c>
    </row>
    <row r="39" spans="1:4" s="33" customFormat="1" ht="17.25" customHeight="1" x14ac:dyDescent="0.25">
      <c r="A39" s="45"/>
      <c r="B39" s="29" t="s">
        <v>39</v>
      </c>
      <c r="C39" s="54">
        <v>79661.88</v>
      </c>
      <c r="D39" s="54">
        <v>13.5</v>
      </c>
    </row>
    <row r="40" spans="1:4" s="33" customFormat="1" ht="31.5" customHeight="1" x14ac:dyDescent="0.25">
      <c r="A40" s="45"/>
      <c r="B40" s="29" t="s">
        <v>40</v>
      </c>
      <c r="C40" s="54">
        <v>38464.165000000001</v>
      </c>
      <c r="D40" s="54">
        <v>6.52</v>
      </c>
    </row>
    <row r="41" spans="1:4" s="33" customFormat="1" ht="18" customHeight="1" x14ac:dyDescent="0.2">
      <c r="A41" s="45"/>
      <c r="B41" s="55" t="s">
        <v>41</v>
      </c>
      <c r="C41" s="56">
        <f>SUM(C36:C40)</f>
        <v>1243009.2650000001</v>
      </c>
      <c r="D41" s="56">
        <f>SUM(D36:D40)</f>
        <v>210.66</v>
      </c>
    </row>
    <row r="42" spans="1:4" s="33" customFormat="1" ht="29.25" x14ac:dyDescent="0.25">
      <c r="A42" s="45"/>
      <c r="B42" s="57" t="s">
        <v>42</v>
      </c>
      <c r="C42" s="54">
        <f>C41*0.302</f>
        <v>375388.79803000001</v>
      </c>
      <c r="D42" s="54">
        <v>63.62</v>
      </c>
    </row>
    <row r="43" spans="1:4" s="33" customFormat="1" ht="16.5" customHeight="1" x14ac:dyDescent="0.2">
      <c r="A43" s="45"/>
      <c r="B43" s="58" t="s">
        <v>43</v>
      </c>
      <c r="C43" s="59">
        <f t="shared" ref="C43:D43" si="0">SUM(C41:C42)</f>
        <v>1618398.0630300001</v>
      </c>
      <c r="D43" s="59">
        <f t="shared" si="0"/>
        <v>274.27999999999997</v>
      </c>
    </row>
    <row r="44" spans="1:4" s="33" customFormat="1" ht="18.75" customHeight="1" x14ac:dyDescent="0.25">
      <c r="A44" s="45"/>
      <c r="B44" s="60"/>
      <c r="C44" s="61"/>
      <c r="D44" s="62"/>
    </row>
    <row r="45" spans="1:4" ht="15" customHeight="1" x14ac:dyDescent="0.25">
      <c r="A45" s="63" t="s">
        <v>44</v>
      </c>
      <c r="B45" s="64" t="s">
        <v>45</v>
      </c>
      <c r="C45" s="64"/>
      <c r="D45" s="64"/>
    </row>
    <row r="46" spans="1:4" ht="23.25" customHeight="1" x14ac:dyDescent="0.25">
      <c r="A46" s="63"/>
      <c r="B46" s="60"/>
      <c r="C46" s="49" t="s">
        <v>46</v>
      </c>
      <c r="D46" s="49"/>
    </row>
    <row r="47" spans="1:4" s="67" customFormat="1" ht="25.5" x14ac:dyDescent="0.2">
      <c r="A47" s="65"/>
      <c r="B47" s="66" t="s">
        <v>47</v>
      </c>
      <c r="C47" s="14" t="s">
        <v>8</v>
      </c>
      <c r="D47" s="52" t="s">
        <v>35</v>
      </c>
    </row>
    <row r="48" spans="1:4" s="72" customFormat="1" ht="20.25" customHeight="1" x14ac:dyDescent="0.25">
      <c r="A48" s="68">
        <v>1</v>
      </c>
      <c r="B48" s="69" t="s">
        <v>48</v>
      </c>
      <c r="C48" s="70">
        <v>10000</v>
      </c>
      <c r="D48" s="70">
        <v>1.69</v>
      </c>
    </row>
    <row r="49" spans="1:4" s="72" customFormat="1" ht="20.25" customHeight="1" x14ac:dyDescent="0.2">
      <c r="A49" s="73">
        <v>2</v>
      </c>
      <c r="B49" s="74" t="s">
        <v>49</v>
      </c>
      <c r="C49" s="75">
        <f t="shared" ref="C49:D49" si="1">SUM(C50:C51)</f>
        <v>2520000</v>
      </c>
      <c r="D49" s="75">
        <f t="shared" si="1"/>
        <v>427.08</v>
      </c>
    </row>
    <row r="50" spans="1:4" ht="20.25" customHeight="1" x14ac:dyDescent="0.25">
      <c r="A50" s="76" t="s">
        <v>50</v>
      </c>
      <c r="B50" s="29" t="s">
        <v>51</v>
      </c>
      <c r="C50" s="54">
        <v>430000</v>
      </c>
      <c r="D50" s="54">
        <v>72.88</v>
      </c>
    </row>
    <row r="51" spans="1:4" ht="20.25" customHeight="1" x14ac:dyDescent="0.25">
      <c r="A51" s="77" t="s">
        <v>52</v>
      </c>
      <c r="B51" s="18" t="s">
        <v>53</v>
      </c>
      <c r="C51" s="54">
        <v>2090000</v>
      </c>
      <c r="D51" s="54">
        <v>354.2</v>
      </c>
    </row>
    <row r="52" spans="1:4" ht="30" customHeight="1" x14ac:dyDescent="0.25">
      <c r="A52" s="73">
        <v>3</v>
      </c>
      <c r="B52" s="74" t="s">
        <v>54</v>
      </c>
      <c r="C52" s="75">
        <f>SUM(C53:C57)</f>
        <v>262000</v>
      </c>
      <c r="D52" s="75">
        <f t="shared" ref="D52" si="2">SUM(D53:D57)</f>
        <v>44.400000000000006</v>
      </c>
    </row>
    <row r="53" spans="1:4" ht="24.75" customHeight="1" x14ac:dyDescent="0.25">
      <c r="A53" s="77" t="s">
        <v>55</v>
      </c>
      <c r="B53" s="29" t="s">
        <v>56</v>
      </c>
      <c r="C53" s="54">
        <v>50000</v>
      </c>
      <c r="D53" s="54">
        <v>8.4700000000000006</v>
      </c>
    </row>
    <row r="54" spans="1:4" ht="30" x14ac:dyDescent="0.25">
      <c r="A54" s="77" t="s">
        <v>57</v>
      </c>
      <c r="B54" s="29" t="s">
        <v>58</v>
      </c>
      <c r="C54" s="54">
        <v>25000</v>
      </c>
      <c r="D54" s="54">
        <v>4.24</v>
      </c>
    </row>
    <row r="55" spans="1:4" ht="21.75" customHeight="1" x14ac:dyDescent="0.25">
      <c r="A55" s="77" t="s">
        <v>59</v>
      </c>
      <c r="B55" s="29" t="s">
        <v>60</v>
      </c>
      <c r="C55" s="54">
        <v>80000</v>
      </c>
      <c r="D55" s="54">
        <v>13.56</v>
      </c>
    </row>
    <row r="56" spans="1:4" ht="21.75" customHeight="1" x14ac:dyDescent="0.25">
      <c r="A56" s="77" t="s">
        <v>61</v>
      </c>
      <c r="B56" s="29" t="s">
        <v>62</v>
      </c>
      <c r="C56" s="54">
        <v>57000</v>
      </c>
      <c r="D56" s="54">
        <v>9.66</v>
      </c>
    </row>
    <row r="57" spans="1:4" s="72" customFormat="1" ht="21.75" customHeight="1" x14ac:dyDescent="0.25">
      <c r="A57" s="77" t="s">
        <v>63</v>
      </c>
      <c r="B57" s="29" t="s">
        <v>64</v>
      </c>
      <c r="C57" s="54">
        <v>50000</v>
      </c>
      <c r="D57" s="54">
        <v>8.4700000000000006</v>
      </c>
    </row>
    <row r="58" spans="1:4" s="72" customFormat="1" ht="30.75" customHeight="1" x14ac:dyDescent="0.2">
      <c r="A58" s="73">
        <v>4</v>
      </c>
      <c r="B58" s="74" t="s">
        <v>65</v>
      </c>
      <c r="C58" s="75">
        <f>SUM(C59:C61)</f>
        <v>448577</v>
      </c>
      <c r="D58" s="75">
        <f>SUM(D59:D61)</f>
        <v>76.02000000000001</v>
      </c>
    </row>
    <row r="59" spans="1:4" s="72" customFormat="1" ht="27" customHeight="1" x14ac:dyDescent="0.25">
      <c r="A59" s="78" t="s">
        <v>66</v>
      </c>
      <c r="B59" s="79" t="s">
        <v>67</v>
      </c>
      <c r="C59" s="54">
        <v>84000</v>
      </c>
      <c r="D59" s="54">
        <v>14.24</v>
      </c>
    </row>
    <row r="60" spans="1:4" ht="29.25" customHeight="1" x14ac:dyDescent="0.25">
      <c r="A60" s="78" t="s">
        <v>68</v>
      </c>
      <c r="B60" s="29" t="s">
        <v>69</v>
      </c>
      <c r="C60" s="54">
        <f>3600+70000</f>
        <v>73600</v>
      </c>
      <c r="D60" s="54">
        <v>12.47</v>
      </c>
    </row>
    <row r="61" spans="1:4" ht="22.5" customHeight="1" x14ac:dyDescent="0.25">
      <c r="A61" s="78" t="s">
        <v>70</v>
      </c>
      <c r="B61" s="29" t="s">
        <v>71</v>
      </c>
      <c r="C61" s="54">
        <v>290977</v>
      </c>
      <c r="D61" s="54">
        <v>49.31</v>
      </c>
    </row>
    <row r="62" spans="1:4" ht="41.25" customHeight="1" x14ac:dyDescent="0.25">
      <c r="A62" s="73">
        <v>5</v>
      </c>
      <c r="B62" s="74" t="s">
        <v>72</v>
      </c>
      <c r="C62" s="75">
        <f t="shared" ref="C62:D62" si="3">SUM(C63:C66)</f>
        <v>356000</v>
      </c>
      <c r="D62" s="75">
        <f t="shared" si="3"/>
        <v>60.33</v>
      </c>
    </row>
    <row r="63" spans="1:4" ht="20.25" customHeight="1" x14ac:dyDescent="0.25">
      <c r="A63" s="78" t="s">
        <v>73</v>
      </c>
      <c r="B63" s="29" t="s">
        <v>74</v>
      </c>
      <c r="C63" s="80">
        <v>25000</v>
      </c>
      <c r="D63" s="80">
        <v>4.24</v>
      </c>
    </row>
    <row r="64" spans="1:4" ht="20.25" customHeight="1" x14ac:dyDescent="0.25">
      <c r="A64" s="78" t="s">
        <v>75</v>
      </c>
      <c r="B64" s="29" t="s">
        <v>76</v>
      </c>
      <c r="C64" s="80">
        <v>11000</v>
      </c>
      <c r="D64" s="80">
        <v>1.86</v>
      </c>
    </row>
    <row r="65" spans="1:4" ht="20.25" customHeight="1" x14ac:dyDescent="0.25">
      <c r="A65" s="78" t="s">
        <v>77</v>
      </c>
      <c r="B65" s="29" t="s">
        <v>78</v>
      </c>
      <c r="C65" s="80">
        <v>310000</v>
      </c>
      <c r="D65" s="80">
        <v>52.54</v>
      </c>
    </row>
    <row r="66" spans="1:4" ht="20.25" customHeight="1" x14ac:dyDescent="0.25">
      <c r="A66" s="78" t="s">
        <v>79</v>
      </c>
      <c r="B66" s="29" t="s">
        <v>80</v>
      </c>
      <c r="C66" s="80">
        <v>10000</v>
      </c>
      <c r="D66" s="80">
        <v>1.69</v>
      </c>
    </row>
    <row r="67" spans="1:4" s="72" customFormat="1" ht="30" customHeight="1" x14ac:dyDescent="0.2">
      <c r="A67" s="73">
        <v>6</v>
      </c>
      <c r="B67" s="74" t="s">
        <v>81</v>
      </c>
      <c r="C67" s="75">
        <f t="shared" ref="C67:D67" si="4">SUM(C68:C71)</f>
        <v>136900</v>
      </c>
      <c r="D67" s="75">
        <f t="shared" si="4"/>
        <v>23.2</v>
      </c>
    </row>
    <row r="68" spans="1:4" ht="21.75" customHeight="1" x14ac:dyDescent="0.25">
      <c r="A68" s="78" t="s">
        <v>82</v>
      </c>
      <c r="B68" s="29" t="s">
        <v>83</v>
      </c>
      <c r="C68" s="80">
        <v>7400</v>
      </c>
      <c r="D68" s="80">
        <v>1.25</v>
      </c>
    </row>
    <row r="69" spans="1:4" ht="21.75" customHeight="1" x14ac:dyDescent="0.25">
      <c r="A69" s="78" t="s">
        <v>84</v>
      </c>
      <c r="B69" s="29" t="s">
        <v>85</v>
      </c>
      <c r="C69" s="80">
        <v>50000</v>
      </c>
      <c r="D69" s="80">
        <v>8.48</v>
      </c>
    </row>
    <row r="70" spans="1:4" ht="30" x14ac:dyDescent="0.25">
      <c r="A70" s="78" t="s">
        <v>86</v>
      </c>
      <c r="B70" s="29" t="s">
        <v>87</v>
      </c>
      <c r="C70" s="80">
        <v>72000</v>
      </c>
      <c r="D70" s="80">
        <v>12.2</v>
      </c>
    </row>
    <row r="71" spans="1:4" s="72" customFormat="1" ht="30" x14ac:dyDescent="0.25">
      <c r="A71" s="78" t="s">
        <v>88</v>
      </c>
      <c r="B71" s="29" t="s">
        <v>89</v>
      </c>
      <c r="C71" s="80">
        <v>7500</v>
      </c>
      <c r="D71" s="80">
        <v>1.27</v>
      </c>
    </row>
    <row r="72" spans="1:4" s="72" customFormat="1" ht="31.5" customHeight="1" x14ac:dyDescent="0.2">
      <c r="A72" s="73">
        <v>7</v>
      </c>
      <c r="B72" s="74" t="s">
        <v>90</v>
      </c>
      <c r="C72" s="75">
        <f t="shared" ref="C72:D72" si="5">SUM(C73:C75)</f>
        <v>98400</v>
      </c>
      <c r="D72" s="75">
        <f t="shared" si="5"/>
        <v>16.68</v>
      </c>
    </row>
    <row r="73" spans="1:4" ht="21" customHeight="1" x14ac:dyDescent="0.25">
      <c r="A73" s="78" t="s">
        <v>91</v>
      </c>
      <c r="B73" s="29" t="s">
        <v>92</v>
      </c>
      <c r="C73" s="80">
        <v>58400</v>
      </c>
      <c r="D73" s="80">
        <v>9.9</v>
      </c>
    </row>
    <row r="74" spans="1:4" ht="21" customHeight="1" x14ac:dyDescent="0.25">
      <c r="A74" s="78" t="s">
        <v>93</v>
      </c>
      <c r="B74" s="29" t="s">
        <v>94</v>
      </c>
      <c r="C74" s="80">
        <v>20000</v>
      </c>
      <c r="D74" s="80">
        <v>3.39</v>
      </c>
    </row>
    <row r="75" spans="1:4" ht="21" customHeight="1" x14ac:dyDescent="0.25">
      <c r="A75" s="78" t="s">
        <v>95</v>
      </c>
      <c r="B75" s="29" t="s">
        <v>96</v>
      </c>
      <c r="C75" s="80">
        <v>20000</v>
      </c>
      <c r="D75" s="80">
        <v>3.39</v>
      </c>
    </row>
    <row r="76" spans="1:4" ht="30.75" customHeight="1" x14ac:dyDescent="0.25">
      <c r="A76" s="73">
        <v>9</v>
      </c>
      <c r="B76" s="74" t="s">
        <v>97</v>
      </c>
      <c r="C76" s="75">
        <f>SUM(C77:C83)</f>
        <v>274536.40000000002</v>
      </c>
      <c r="D76" s="75">
        <f>SUM(D77:D83)</f>
        <v>46.53</v>
      </c>
    </row>
    <row r="77" spans="1:4" ht="33" customHeight="1" x14ac:dyDescent="0.25">
      <c r="A77" s="78" t="s">
        <v>98</v>
      </c>
      <c r="B77" s="29" t="s">
        <v>99</v>
      </c>
      <c r="C77" s="54">
        <v>30000</v>
      </c>
      <c r="D77" s="54">
        <v>5.08</v>
      </c>
    </row>
    <row r="78" spans="1:4" ht="20.25" customHeight="1" x14ac:dyDescent="0.25">
      <c r="A78" s="78" t="s">
        <v>100</v>
      </c>
      <c r="B78" s="29" t="s">
        <v>101</v>
      </c>
      <c r="C78" s="54">
        <v>11600</v>
      </c>
      <c r="D78" s="54">
        <v>1.97</v>
      </c>
    </row>
    <row r="79" spans="1:4" ht="20.25" customHeight="1" x14ac:dyDescent="0.25">
      <c r="A79" s="78" t="s">
        <v>102</v>
      </c>
      <c r="B79" s="29" t="s">
        <v>103</v>
      </c>
      <c r="C79" s="80">
        <v>10000</v>
      </c>
      <c r="D79" s="80">
        <v>1.69</v>
      </c>
    </row>
    <row r="80" spans="1:4" ht="20.25" customHeight="1" x14ac:dyDescent="0.25">
      <c r="A80" s="78" t="s">
        <v>104</v>
      </c>
      <c r="B80" s="29" t="s">
        <v>105</v>
      </c>
      <c r="C80" s="80">
        <v>20000</v>
      </c>
      <c r="D80" s="80">
        <v>3.39</v>
      </c>
    </row>
    <row r="81" spans="1:4" ht="20.25" customHeight="1" x14ac:dyDescent="0.25">
      <c r="A81" s="78" t="s">
        <v>106</v>
      </c>
      <c r="B81" s="29" t="s">
        <v>107</v>
      </c>
      <c r="C81" s="80">
        <f>180000-663.6</f>
        <v>179336.4</v>
      </c>
      <c r="D81" s="80">
        <v>30.4</v>
      </c>
    </row>
    <row r="82" spans="1:4" s="72" customFormat="1" ht="20.25" customHeight="1" x14ac:dyDescent="0.25">
      <c r="A82" s="78" t="s">
        <v>108</v>
      </c>
      <c r="B82" s="29" t="s">
        <v>109</v>
      </c>
      <c r="C82" s="80">
        <v>3600</v>
      </c>
      <c r="D82" s="80">
        <v>0.61</v>
      </c>
    </row>
    <row r="83" spans="1:4" s="72" customFormat="1" ht="20.25" customHeight="1" x14ac:dyDescent="0.25">
      <c r="A83" s="78" t="s">
        <v>110</v>
      </c>
      <c r="B83" s="29" t="s">
        <v>111</v>
      </c>
      <c r="C83" s="80">
        <v>20000</v>
      </c>
      <c r="D83" s="80">
        <v>3.39</v>
      </c>
    </row>
    <row r="84" spans="1:4" ht="20.25" customHeight="1" x14ac:dyDescent="0.25">
      <c r="A84" s="78">
        <v>10</v>
      </c>
      <c r="B84" s="81" t="s">
        <v>112</v>
      </c>
      <c r="C84" s="82">
        <v>100000</v>
      </c>
      <c r="D84" s="82">
        <v>16.95</v>
      </c>
    </row>
    <row r="85" spans="1:4" ht="20.25" customHeight="1" x14ac:dyDescent="0.25">
      <c r="A85" s="73">
        <v>11</v>
      </c>
      <c r="B85" s="74" t="s">
        <v>113</v>
      </c>
      <c r="C85" s="82">
        <v>40000</v>
      </c>
      <c r="D85" s="82">
        <v>6.78</v>
      </c>
    </row>
    <row r="86" spans="1:4" s="72" customFormat="1" ht="20.25" customHeight="1" x14ac:dyDescent="0.2">
      <c r="A86" s="73">
        <v>14</v>
      </c>
      <c r="B86" s="74" t="s">
        <v>114</v>
      </c>
      <c r="C86" s="75">
        <f>SUM(C87:C88)</f>
        <v>226411</v>
      </c>
      <c r="D86" s="75">
        <f>SUM(D87:D88)</f>
        <v>38.370000000000005</v>
      </c>
    </row>
    <row r="87" spans="1:4" s="72" customFormat="1" ht="20.25" customHeight="1" x14ac:dyDescent="0.25">
      <c r="A87" s="78" t="s">
        <v>115</v>
      </c>
      <c r="B87" s="29" t="s">
        <v>116</v>
      </c>
      <c r="C87" s="80">
        <v>23800</v>
      </c>
      <c r="D87" s="80">
        <v>4.03</v>
      </c>
    </row>
    <row r="88" spans="1:4" s="72" customFormat="1" ht="20.25" customHeight="1" x14ac:dyDescent="0.25">
      <c r="A88" s="78" t="s">
        <v>117</v>
      </c>
      <c r="B88" s="29" t="s">
        <v>118</v>
      </c>
      <c r="C88" s="80">
        <v>202611</v>
      </c>
      <c r="D88" s="80">
        <v>34.340000000000003</v>
      </c>
    </row>
    <row r="89" spans="1:4" s="72" customFormat="1" ht="30.75" customHeight="1" x14ac:dyDescent="0.25">
      <c r="A89" s="78">
        <v>15</v>
      </c>
      <c r="B89" s="74" t="s">
        <v>119</v>
      </c>
      <c r="C89" s="59">
        <f>C86+C85+C76+C72+C67+C62+C58+C52+C49+C48+C84</f>
        <v>4472824.4000000004</v>
      </c>
      <c r="D89" s="59">
        <f>D86+D85+D76+D72+D67+D62+D58+D52+D49+D48+D84</f>
        <v>758.03</v>
      </c>
    </row>
    <row r="90" spans="1:4" s="72" customFormat="1" ht="57.75" x14ac:dyDescent="0.25">
      <c r="A90" s="78">
        <v>16</v>
      </c>
      <c r="B90" s="83" t="s">
        <v>120</v>
      </c>
      <c r="C90" s="84">
        <f>C89+C43</f>
        <v>6091222.4630300002</v>
      </c>
      <c r="D90" s="84">
        <f>D89+D43</f>
        <v>1032.31</v>
      </c>
    </row>
    <row r="91" spans="1:4" s="72" customFormat="1" ht="14.25" x14ac:dyDescent="0.2">
      <c r="A91" s="68"/>
      <c r="B91" s="85"/>
      <c r="C91" s="86"/>
      <c r="D91" s="87"/>
    </row>
    <row r="92" spans="1:4" s="72" customFormat="1" ht="14.25" x14ac:dyDescent="0.2">
      <c r="A92" s="68"/>
      <c r="B92" s="85"/>
      <c r="C92" s="86"/>
      <c r="D92" s="87"/>
    </row>
    <row r="93" spans="1:4" ht="30.75" customHeight="1" x14ac:dyDescent="0.25">
      <c r="A93" s="68" t="s">
        <v>121</v>
      </c>
      <c r="B93" s="74" t="s">
        <v>133</v>
      </c>
      <c r="C93" s="75">
        <f>SUM(C94:C99)</f>
        <v>253000</v>
      </c>
      <c r="D93" s="75"/>
    </row>
    <row r="94" spans="1:4" ht="20.25" customHeight="1" x14ac:dyDescent="0.25">
      <c r="A94" s="68"/>
      <c r="B94" s="18" t="s">
        <v>122</v>
      </c>
      <c r="C94" s="80">
        <v>101000</v>
      </c>
      <c r="D94" s="88"/>
    </row>
    <row r="95" spans="1:4" ht="30" x14ac:dyDescent="0.25">
      <c r="A95" s="68"/>
      <c r="B95" s="29" t="s">
        <v>123</v>
      </c>
      <c r="C95" s="80">
        <v>30000</v>
      </c>
      <c r="D95" s="88"/>
    </row>
    <row r="96" spans="1:4" x14ac:dyDescent="0.25">
      <c r="A96" s="68"/>
      <c r="B96" s="29" t="s">
        <v>124</v>
      </c>
      <c r="C96" s="80">
        <v>56000</v>
      </c>
      <c r="D96" s="88"/>
    </row>
    <row r="97" spans="1:4" ht="30" x14ac:dyDescent="0.25">
      <c r="A97" s="78"/>
      <c r="B97" s="29" t="s">
        <v>125</v>
      </c>
      <c r="C97" s="80">
        <v>60000</v>
      </c>
      <c r="D97" s="80"/>
    </row>
    <row r="98" spans="1:4" ht="21" customHeight="1" x14ac:dyDescent="0.25">
      <c r="A98" s="78"/>
      <c r="B98" s="29" t="s">
        <v>126</v>
      </c>
      <c r="C98" s="80">
        <v>6000</v>
      </c>
      <c r="D98" s="80"/>
    </row>
    <row r="99" spans="1:4" x14ac:dyDescent="0.25">
      <c r="A99" s="63"/>
      <c r="B99" s="18"/>
      <c r="C99" s="80"/>
      <c r="D99" s="88"/>
    </row>
    <row r="100" spans="1:4" ht="30.75" customHeight="1" x14ac:dyDescent="0.25">
      <c r="A100" s="10" t="s">
        <v>127</v>
      </c>
      <c r="B100" s="74" t="s">
        <v>128</v>
      </c>
      <c r="C100" s="75">
        <f>SUM(C101:C101)</f>
        <v>3000</v>
      </c>
      <c r="D100" s="75"/>
    </row>
    <row r="101" spans="1:4" ht="30" x14ac:dyDescent="0.25">
      <c r="A101" s="78"/>
      <c r="B101" s="71" t="s">
        <v>129</v>
      </c>
      <c r="C101" s="80">
        <v>3000</v>
      </c>
      <c r="D101" s="88"/>
    </row>
    <row r="102" spans="1:4" ht="12.75" customHeight="1" x14ac:dyDescent="0.25">
      <c r="A102" s="78"/>
      <c r="B102" s="71"/>
      <c r="C102" s="80"/>
      <c r="D102" s="88"/>
    </row>
    <row r="103" spans="1:4" ht="31.5" customHeight="1" x14ac:dyDescent="0.25">
      <c r="A103" s="68" t="s">
        <v>130</v>
      </c>
      <c r="B103" s="89" t="s">
        <v>28</v>
      </c>
      <c r="C103" s="75">
        <f>SUM(C104:C105)</f>
        <v>550000</v>
      </c>
      <c r="D103" s="90"/>
    </row>
    <row r="104" spans="1:4" x14ac:dyDescent="0.25">
      <c r="A104" s="68"/>
      <c r="B104" s="79" t="s">
        <v>53</v>
      </c>
      <c r="C104" s="80">
        <v>550000</v>
      </c>
      <c r="D104" s="88"/>
    </row>
    <row r="105" spans="1:4" ht="12.75" customHeight="1" x14ac:dyDescent="0.25">
      <c r="A105" s="68"/>
      <c r="B105" s="91"/>
      <c r="C105" s="80"/>
      <c r="D105" s="88"/>
    </row>
    <row r="106" spans="1:4" x14ac:dyDescent="0.25">
      <c r="A106" s="68"/>
      <c r="B106" s="28" t="s">
        <v>131</v>
      </c>
      <c r="C106" s="86">
        <f>C90+C93+C100+C103</f>
        <v>6897222.4630300002</v>
      </c>
      <c r="D106" s="88"/>
    </row>
    <row r="107" spans="1:4" ht="29.25" x14ac:dyDescent="0.25">
      <c r="A107" s="68"/>
      <c r="B107" s="28" t="s">
        <v>132</v>
      </c>
      <c r="C107" s="86">
        <f>C20-C106</f>
        <v>635600.41999999993</v>
      </c>
      <c r="D107" s="88"/>
    </row>
  </sheetData>
  <mergeCells count="4">
    <mergeCell ref="B32:D32"/>
    <mergeCell ref="C34:D34"/>
    <mergeCell ref="B45:D45"/>
    <mergeCell ref="C46:D46"/>
  </mergeCells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2024-08-15T18:12:40Z</cp:lastPrinted>
  <dcterms:created xsi:type="dcterms:W3CDTF">2015-06-05T18:17:20Z</dcterms:created>
  <dcterms:modified xsi:type="dcterms:W3CDTF">2024-08-15T19:25:32Z</dcterms:modified>
</cp:coreProperties>
</file>